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</definedNames>
  <calcPr fullCalcOnLoad="1"/>
</workbook>
</file>

<file path=xl/sharedStrings.xml><?xml version="1.0" encoding="utf-8"?>
<sst xmlns="http://schemas.openxmlformats.org/spreadsheetml/2006/main" count="212" uniqueCount="93">
  <si>
    <t>№</t>
  </si>
  <si>
    <t>Единица измерения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</si>
  <si>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</si>
  <si>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</si>
  <si>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</si>
  <si>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</si>
  <si>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</si>
  <si>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</si>
  <si>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</si>
  <si>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</si>
  <si>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</si>
  <si>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</si>
  <si>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Отчетная дата (период) значения показателя №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</si>
  <si>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</si>
  <si>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</si>
  <si>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</si>
  <si>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</si>
  <si>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</si>
  <si>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</si>
  <si>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</si>
  <si>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</si>
  <si>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</si>
  <si>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</si>
  <si>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</si>
  <si>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</si>
  <si>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</si>
  <si>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</si>
  <si>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</si>
  <si>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Форма ПО-1</t>
  </si>
  <si>
    <t>Форма ПО-2</t>
  </si>
  <si>
    <t>в том числе муниципальные районы</t>
  </si>
  <si>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</si>
  <si>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</si>
  <si>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</si>
  <si>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</si>
  <si>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</si>
  <si>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</si>
  <si>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</si>
  <si>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</si>
  <si>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Маревский</t>
  </si>
  <si>
    <t>Мошенской</t>
  </si>
  <si>
    <t>Новгородский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</si>
  <si>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</si>
  <si>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</si>
  <si>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</si>
  <si>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</si>
  <si>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</si>
  <si>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</si>
  <si>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</si>
  <si>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</si>
  <si>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Чудовский</t>
  </si>
  <si>
    <t>Шимский</t>
  </si>
  <si>
    <t>Городской округ    Великий Новгород</t>
  </si>
  <si>
    <t>Количество оборудованных (оснащенных) рабочих мест для трудоустройства инвалидов за год</t>
  </si>
  <si>
    <t>ед.</t>
  </si>
  <si>
    <t>Суммарный коэффициент рождаемости</t>
  </si>
  <si>
    <t>число родившихся на 1 женщину</t>
  </si>
  <si>
    <t>-</t>
  </si>
  <si>
    <t>Соотношение средней заработной платы социальных работников учреждений социального обслуживания населения со средней заработной платой в области</t>
  </si>
  <si>
    <t>в списочном составе ОБУСО "Маревский КЦСО" отсутствуют социальные работники</t>
  </si>
  <si>
    <t>в списочном составе ОАУСО "Новгородский ДИ" отсутствуют социальные работники</t>
  </si>
  <si>
    <t>Городской округ Великий Новгород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</si>
  <si>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</si>
  <si>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</si>
  <si>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Контрольный срок достижения (год)</t>
  </si>
  <si>
    <t>Плановое значение целевого показателя, установленного</t>
  </si>
  <si>
    <t xml:space="preserve">Фактическое выполнение показателя по годам </t>
  </si>
  <si>
    <t>Причины невыполнения показателя</t>
  </si>
  <si>
    <t>указами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</si>
  <si>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</si>
  <si>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</si>
  <si>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</si>
  <si>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проценты</t>
  </si>
  <si>
    <t>единиц</t>
  </si>
  <si>
    <t>14,2 тыс.руб.</t>
  </si>
  <si>
    <t>Показатель рассчитывается 1 раз в год Росстатом за предыдущий год</t>
  </si>
  <si>
    <t>2016 год</t>
  </si>
  <si>
    <t>4 чел.</t>
  </si>
  <si>
    <t xml:space="preserve">2016 год </t>
  </si>
  <si>
    <t xml:space="preserve">Городской округ Великий Новгород 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</si>
  <si>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</si>
  <si>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</si>
  <si>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</si>
  <si>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 xml:space="preserve">Представить показатель в разрезе муниципальных районах и городского округа области не представляется возможным, так как этот показатель рассчитывается 1 раз в год Росстатом за предыдущий год и устанавливается в целом по субъекту. </t>
  </si>
  <si>
    <t>Удельный вес высококвалифицированных работников в общем объеме квалифицированных работников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</si>
  <si>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</si>
  <si>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Наименование показателя 12 "Отношение средней заработной платы социальных работников к средней заработной плате в Новгородской области"</t>
  </si>
  <si>
    <t>Наименование показателя 15 "Количество оборудованных (оснащенных) рабочих мест для трудоустройства инвалидов за год"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</si>
  <si>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</si>
  <si>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фактическое*</t>
  </si>
  <si>
    <t>за январь-сентябрь 2016 года</t>
  </si>
  <si>
    <t>январь-сентябрь 2016 года</t>
  </si>
  <si>
    <t>*отношение к среднемесячному доходу от трудовой деятельности в регионе за январь-август 2016 год  – 24247,7 рублей.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</si>
</sst>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14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top" wrapText="1"/>
    </xf>
    <xf numFmtId="0" fontId="49" fillId="5" borderId="15" xfId="0" applyFont="1" applyFill="1" applyBorder="1" applyAlignment="1">
      <alignment horizontal="right" vertical="center" wrapText="1"/>
    </xf>
    <xf numFmtId="0" fontId="49" fillId="5" borderId="16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vertical="center"/>
    </xf>
    <xf numFmtId="0" fontId="49" fillId="5" borderId="10" xfId="0" applyFont="1" applyFill="1" applyBorder="1" applyAlignment="1">
      <alignment horizontal="right" vertical="center"/>
    </xf>
    <xf numFmtId="0" fontId="48" fillId="5" borderId="10" xfId="0" applyFont="1" applyFill="1" applyBorder="1" applyAlignment="1">
      <alignment wrapText="1"/>
    </xf>
    <xf numFmtId="0" fontId="49" fillId="5" borderId="11" xfId="0" applyFont="1" applyFill="1" applyBorder="1" applyAlignment="1">
      <alignment vertical="center"/>
    </xf>
    <xf numFmtId="0" fontId="49" fillId="5" borderId="13" xfId="0" applyFont="1" applyFill="1" applyBorder="1" applyAlignment="1">
      <alignment horizontal="center" vertical="center"/>
    </xf>
    <xf numFmtId="0" fontId="49" fillId="5" borderId="12" xfId="0" applyFont="1" applyFill="1" applyBorder="1" applyAlignment="1">
      <alignment vertical="center" wrapText="1"/>
    </xf>
    <xf numFmtId="0" fontId="49" fillId="5" borderId="12" xfId="0" applyFont="1" applyFill="1" applyBorder="1" applyAlignment="1">
      <alignment horizontal="center" vertical="center"/>
    </xf>
    <xf numFmtId="0" fontId="49" fillId="5" borderId="12" xfId="0" applyFont="1" applyFill="1" applyBorder="1" applyAlignment="1">
      <alignment vertical="center"/>
    </xf>
    <xf numFmtId="164" fontId="49" fillId="5" borderId="12" xfId="0" applyNumberFormat="1" applyFont="1" applyFill="1" applyBorder="1" applyAlignment="1">
      <alignment vertical="center"/>
    </xf>
    <xf numFmtId="0" fontId="49" fillId="5" borderId="12" xfId="0" applyFont="1" applyFill="1" applyBorder="1" applyAlignment="1">
      <alignment/>
    </xf>
    <xf numFmtId="0" fontId="51" fillId="5" borderId="10" xfId="0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48" fillId="5" borderId="12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right"/>
    </xf>
    <xf numFmtId="164" fontId="49" fillId="0" borderId="10" xfId="0" applyNumberFormat="1" applyFont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1" fontId="49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right"/>
    </xf>
    <xf numFmtId="0" fontId="49" fillId="0" borderId="19" xfId="0" applyFont="1" applyFill="1" applyBorder="1" applyAlignment="1">
      <alignment vertical="center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right"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6" fillId="0" borderId="1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64" fontId="4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right"/>
    </xf>
    <xf numFmtId="0" fontId="0" fillId="0" borderId="0" xfId="0" applyAlignment="1">
      <alignment/>
    </xf>
    <xf numFmtId="0" fontId="53" fillId="0" borderId="12" xfId="0" applyFont="1" applyBorder="1" applyAlignment="1">
      <alignment horizontal="left" vertical="center" wrapText="1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5" borderId="10" xfId="0" applyFont="1" applyFill="1" applyBorder="1" applyAlignment="1">
      <alignment horizontal="left" wrapText="1"/>
    </xf>
    <xf numFmtId="0" fontId="49" fillId="5" borderId="10" xfId="0" applyFont="1" applyFill="1" applyBorder="1" applyAlignment="1">
      <alignment horizontal="right" vertical="center" wrapText="1"/>
    </xf>
    <xf numFmtId="0" fontId="49" fillId="5" borderId="10" xfId="0" applyFont="1" applyFill="1" applyBorder="1" applyAlignment="1">
      <alignment horizontal="right"/>
    </xf>
    <xf numFmtId="0" fontId="48" fillId="5" borderId="1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5" borderId="24" xfId="0" applyFont="1" applyFill="1" applyBorder="1" applyAlignment="1">
      <alignment horizontal="center" vertical="center"/>
    </xf>
    <xf numFmtId="0" fontId="52" fillId="5" borderId="25" xfId="0" applyFont="1" applyFill="1" applyBorder="1" applyAlignment="1">
      <alignment horizontal="center" vertical="center"/>
    </xf>
    <xf numFmtId="0" fontId="52" fillId="5" borderId="2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 vertical="center"/>
    </xf>
    <xf numFmtId="164" fontId="49" fillId="0" borderId="10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65" fontId="49" fillId="0" borderId="12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/>
    </xf>
    <xf numFmtId="0" fontId="49" fillId="0" borderId="31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O24" sqref="O24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9.7109375" style="0" customWidth="1"/>
    <col min="4" max="4" width="10.7109375" style="0" customWidth="1"/>
    <col min="5" max="5" width="15.57421875" style="0" customWidth="1"/>
    <col min="7" max="8" width="10.140625" style="0" customWidth="1"/>
    <col min="9" max="9" width="9.28125" style="0" customWidth="1"/>
    <col min="10" max="10" width="33.140625" style="0" customWidth="1"/>
  </cols>
  <sheetData>
    <row r="1" ht="15">
      <c r="J1" s="6" t="s">
        <v>28</v>
      </c>
    </row>
    <row r="2" spans="1:10" ht="54" customHeight="1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.75" customHeight="1">
      <c r="A3" s="86" t="s">
        <v>90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2.5" customHeight="1" thickBot="1">
      <c r="A4" s="87" t="s">
        <v>81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30.75" customHeight="1">
      <c r="A5" s="88" t="s">
        <v>0</v>
      </c>
      <c r="B5" s="84" t="s">
        <v>2</v>
      </c>
      <c r="C5" s="85" t="s">
        <v>3</v>
      </c>
      <c r="D5" s="85" t="s">
        <v>1</v>
      </c>
      <c r="E5" s="85" t="s">
        <v>12</v>
      </c>
      <c r="F5" s="85" t="s">
        <v>4</v>
      </c>
      <c r="G5" s="85"/>
      <c r="H5" s="85"/>
      <c r="I5" s="85"/>
      <c r="J5" s="84" t="s">
        <v>9</v>
      </c>
    </row>
    <row r="6" spans="1:15" ht="28.5" customHeight="1">
      <c r="A6" s="89"/>
      <c r="B6" s="85"/>
      <c r="C6" s="90"/>
      <c r="D6" s="90"/>
      <c r="E6" s="90"/>
      <c r="F6" s="1" t="s">
        <v>5</v>
      </c>
      <c r="G6" s="1" t="s">
        <v>6</v>
      </c>
      <c r="H6" s="1" t="s">
        <v>89</v>
      </c>
      <c r="I6" s="1" t="s">
        <v>8</v>
      </c>
      <c r="J6" s="85"/>
      <c r="K6" s="2"/>
      <c r="L6" s="2"/>
      <c r="M6" s="2"/>
      <c r="N6" s="2"/>
      <c r="O6" s="2"/>
    </row>
    <row r="7" spans="1:10" ht="13.5" customHeight="1">
      <c r="A7" s="3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s="71" customFormat="1" ht="63" customHeight="1">
      <c r="A8" s="12">
        <v>11</v>
      </c>
      <c r="B8" s="12">
        <v>597</v>
      </c>
      <c r="C8" s="80" t="s">
        <v>88</v>
      </c>
      <c r="D8" s="12" t="s">
        <v>11</v>
      </c>
      <c r="E8" s="14">
        <v>2020</v>
      </c>
      <c r="F8" s="81">
        <v>33.4</v>
      </c>
      <c r="G8" s="82"/>
      <c r="H8" s="82"/>
      <c r="I8" s="82"/>
      <c r="J8" s="83" t="s">
        <v>75</v>
      </c>
    </row>
    <row r="9" spans="1:10" ht="43.5" customHeight="1">
      <c r="A9" s="16">
        <v>12</v>
      </c>
      <c r="B9" s="17">
        <v>597</v>
      </c>
      <c r="C9" s="18" t="s">
        <v>10</v>
      </c>
      <c r="D9" s="19" t="s">
        <v>11</v>
      </c>
      <c r="E9" s="20">
        <v>2018</v>
      </c>
      <c r="F9" s="21">
        <v>100</v>
      </c>
      <c r="G9" s="21">
        <v>79</v>
      </c>
      <c r="H9" s="21">
        <v>69.4</v>
      </c>
      <c r="I9" s="21">
        <f>H9-F9</f>
        <v>-30.599999999999994</v>
      </c>
      <c r="J9" s="22"/>
    </row>
    <row r="10" spans="1:10" ht="16.5" customHeight="1">
      <c r="A10" s="27"/>
      <c r="B10" s="27"/>
      <c r="C10" s="26" t="s">
        <v>30</v>
      </c>
      <c r="D10" s="27"/>
      <c r="E10" s="27"/>
      <c r="F10" s="27"/>
      <c r="G10" s="27"/>
      <c r="H10" s="27"/>
      <c r="I10" s="27"/>
      <c r="J10" s="27"/>
    </row>
    <row r="11" spans="1:10" ht="15">
      <c r="A11" s="27"/>
      <c r="B11" s="27"/>
      <c r="C11" s="27" t="s">
        <v>31</v>
      </c>
      <c r="D11" s="25" t="s">
        <v>11</v>
      </c>
      <c r="E11" s="27">
        <v>2018</v>
      </c>
      <c r="F11" s="28">
        <v>100</v>
      </c>
      <c r="G11" s="28">
        <v>79</v>
      </c>
      <c r="H11" s="28">
        <v>69.4</v>
      </c>
      <c r="I11" s="24">
        <f>H11-F11</f>
        <v>-30.599999999999994</v>
      </c>
      <c r="J11" s="27"/>
    </row>
    <row r="12" spans="1:10" ht="15">
      <c r="A12" s="27"/>
      <c r="B12" s="27"/>
      <c r="C12" s="27" t="s">
        <v>32</v>
      </c>
      <c r="D12" s="25" t="s">
        <v>11</v>
      </c>
      <c r="E12" s="27">
        <v>2018</v>
      </c>
      <c r="F12" s="28">
        <v>100</v>
      </c>
      <c r="G12" s="28">
        <v>79</v>
      </c>
      <c r="H12" s="28">
        <v>69.4</v>
      </c>
      <c r="I12" s="24">
        <f aca="true" t="shared" si="0" ref="I12:I32">H12-F12</f>
        <v>-30.599999999999994</v>
      </c>
      <c r="J12" s="27"/>
    </row>
    <row r="13" spans="1:10" ht="15">
      <c r="A13" s="27"/>
      <c r="B13" s="27"/>
      <c r="C13" s="29" t="s">
        <v>33</v>
      </c>
      <c r="D13" s="25" t="s">
        <v>11</v>
      </c>
      <c r="E13" s="27">
        <v>2018</v>
      </c>
      <c r="F13" s="28">
        <v>100</v>
      </c>
      <c r="G13" s="28">
        <v>79</v>
      </c>
      <c r="H13" s="28">
        <v>69.4</v>
      </c>
      <c r="I13" s="24">
        <f t="shared" si="0"/>
        <v>-30.599999999999994</v>
      </c>
      <c r="J13" s="27"/>
    </row>
    <row r="14" spans="1:10" ht="15">
      <c r="A14" s="27"/>
      <c r="B14" s="27"/>
      <c r="C14" s="29" t="s">
        <v>34</v>
      </c>
      <c r="D14" s="25" t="s">
        <v>11</v>
      </c>
      <c r="E14" s="27">
        <v>2018</v>
      </c>
      <c r="F14" s="28">
        <v>100</v>
      </c>
      <c r="G14" s="28">
        <v>79</v>
      </c>
      <c r="H14" s="28">
        <v>69.4</v>
      </c>
      <c r="I14" s="24">
        <f t="shared" si="0"/>
        <v>-30.599999999999994</v>
      </c>
      <c r="J14" s="27"/>
    </row>
    <row r="15" spans="1:10" ht="15">
      <c r="A15" s="27"/>
      <c r="B15" s="27"/>
      <c r="C15" s="27" t="s">
        <v>35</v>
      </c>
      <c r="D15" s="25" t="s">
        <v>11</v>
      </c>
      <c r="E15" s="27">
        <v>2018</v>
      </c>
      <c r="F15" s="28">
        <v>100</v>
      </c>
      <c r="G15" s="28">
        <v>79</v>
      </c>
      <c r="H15" s="28">
        <v>69.4</v>
      </c>
      <c r="I15" s="24">
        <f t="shared" si="0"/>
        <v>-30.599999999999994</v>
      </c>
      <c r="J15" s="27"/>
    </row>
    <row r="16" spans="1:10" ht="15">
      <c r="A16" s="27"/>
      <c r="B16" s="27"/>
      <c r="C16" s="27" t="s">
        <v>36</v>
      </c>
      <c r="D16" s="25" t="s">
        <v>11</v>
      </c>
      <c r="E16" s="27">
        <v>2018</v>
      </c>
      <c r="F16" s="28">
        <v>100</v>
      </c>
      <c r="G16" s="28">
        <v>79</v>
      </c>
      <c r="H16" s="28">
        <v>69.4</v>
      </c>
      <c r="I16" s="24">
        <f t="shared" si="0"/>
        <v>-30.599999999999994</v>
      </c>
      <c r="J16" s="27"/>
    </row>
    <row r="17" spans="1:10" ht="15">
      <c r="A17" s="27"/>
      <c r="B17" s="27"/>
      <c r="C17" s="27" t="s">
        <v>37</v>
      </c>
      <c r="D17" s="25" t="s">
        <v>11</v>
      </c>
      <c r="E17" s="27">
        <v>2018</v>
      </c>
      <c r="F17" s="28">
        <v>100</v>
      </c>
      <c r="G17" s="28">
        <v>79</v>
      </c>
      <c r="H17" s="28">
        <v>69.4</v>
      </c>
      <c r="I17" s="24">
        <f t="shared" si="0"/>
        <v>-30.599999999999994</v>
      </c>
      <c r="J17" s="27"/>
    </row>
    <row r="18" spans="1:10" ht="15">
      <c r="A18" s="27"/>
      <c r="B18" s="27"/>
      <c r="C18" s="27" t="s">
        <v>38</v>
      </c>
      <c r="D18" s="25" t="s">
        <v>11</v>
      </c>
      <c r="E18" s="27">
        <v>2018</v>
      </c>
      <c r="F18" s="28">
        <v>100</v>
      </c>
      <c r="G18" s="28">
        <v>79</v>
      </c>
      <c r="H18" s="28">
        <v>69.4</v>
      </c>
      <c r="I18" s="24">
        <f t="shared" si="0"/>
        <v>-30.599999999999994</v>
      </c>
      <c r="J18" s="27"/>
    </row>
    <row r="19" spans="1:10" ht="39">
      <c r="A19" s="27"/>
      <c r="B19" s="27"/>
      <c r="C19" s="27" t="s">
        <v>39</v>
      </c>
      <c r="D19" s="25" t="s">
        <v>11</v>
      </c>
      <c r="E19" s="27">
        <v>2018</v>
      </c>
      <c r="F19" s="28">
        <v>100</v>
      </c>
      <c r="G19" s="28">
        <v>79</v>
      </c>
      <c r="H19" s="28"/>
      <c r="I19" s="24"/>
      <c r="J19" s="32" t="s">
        <v>59</v>
      </c>
    </row>
    <row r="20" spans="1:10" ht="15">
      <c r="A20" s="27"/>
      <c r="B20" s="27"/>
      <c r="C20" s="27" t="s">
        <v>40</v>
      </c>
      <c r="D20" s="25" t="s">
        <v>11</v>
      </c>
      <c r="E20" s="27">
        <v>2018</v>
      </c>
      <c r="F20" s="28">
        <v>100</v>
      </c>
      <c r="G20" s="28">
        <v>79</v>
      </c>
      <c r="H20" s="28">
        <v>69.4</v>
      </c>
      <c r="I20" s="24">
        <f t="shared" si="0"/>
        <v>-30.599999999999994</v>
      </c>
      <c r="J20" s="27"/>
    </row>
    <row r="21" spans="1:10" ht="39">
      <c r="A21" s="27"/>
      <c r="B21" s="27"/>
      <c r="C21" s="27" t="s">
        <v>41</v>
      </c>
      <c r="D21" s="25" t="s">
        <v>11</v>
      </c>
      <c r="E21" s="27">
        <v>2018</v>
      </c>
      <c r="F21" s="28">
        <v>100</v>
      </c>
      <c r="G21" s="28">
        <v>79</v>
      </c>
      <c r="H21" s="28"/>
      <c r="I21" s="24"/>
      <c r="J21" s="32" t="s">
        <v>60</v>
      </c>
    </row>
    <row r="22" spans="1:10" ht="15">
      <c r="A22" s="27"/>
      <c r="B22" s="27"/>
      <c r="C22" s="27" t="s">
        <v>42</v>
      </c>
      <c r="D22" s="25" t="s">
        <v>11</v>
      </c>
      <c r="E22" s="27">
        <v>2018</v>
      </c>
      <c r="F22" s="28">
        <v>100</v>
      </c>
      <c r="G22" s="28">
        <v>79</v>
      </c>
      <c r="H22" s="28">
        <v>69.4</v>
      </c>
      <c r="I22" s="24">
        <f t="shared" si="0"/>
        <v>-30.599999999999994</v>
      </c>
      <c r="J22" s="27"/>
    </row>
    <row r="23" spans="1:10" ht="15">
      <c r="A23" s="27"/>
      <c r="B23" s="27"/>
      <c r="C23" s="27" t="s">
        <v>43</v>
      </c>
      <c r="D23" s="25" t="s">
        <v>11</v>
      </c>
      <c r="E23" s="27">
        <v>2018</v>
      </c>
      <c r="F23" s="28">
        <v>100</v>
      </c>
      <c r="G23" s="28">
        <v>79</v>
      </c>
      <c r="H23" s="28">
        <v>69.4</v>
      </c>
      <c r="I23" s="24">
        <f t="shared" si="0"/>
        <v>-30.599999999999994</v>
      </c>
      <c r="J23" s="27"/>
    </row>
    <row r="24" spans="1:10" ht="15">
      <c r="A24" s="27"/>
      <c r="B24" s="27"/>
      <c r="C24" s="27" t="s">
        <v>44</v>
      </c>
      <c r="D24" s="25" t="s">
        <v>11</v>
      </c>
      <c r="E24" s="27">
        <v>2018</v>
      </c>
      <c r="F24" s="28">
        <v>100</v>
      </c>
      <c r="G24" s="28">
        <v>79</v>
      </c>
      <c r="H24" s="28">
        <v>69.4</v>
      </c>
      <c r="I24" s="24">
        <f t="shared" si="0"/>
        <v>-30.599999999999994</v>
      </c>
      <c r="J24" s="27"/>
    </row>
    <row r="25" spans="1:10" ht="15">
      <c r="A25" s="27"/>
      <c r="B25" s="27"/>
      <c r="C25" s="27" t="s">
        <v>45</v>
      </c>
      <c r="D25" s="25" t="s">
        <v>11</v>
      </c>
      <c r="E25" s="27">
        <v>2018</v>
      </c>
      <c r="F25" s="28">
        <v>100</v>
      </c>
      <c r="G25" s="28">
        <v>79</v>
      </c>
      <c r="H25" s="28">
        <v>72.1</v>
      </c>
      <c r="I25" s="24">
        <f t="shared" si="0"/>
        <v>-27.900000000000006</v>
      </c>
      <c r="J25" s="27"/>
    </row>
    <row r="26" spans="1:10" ht="15">
      <c r="A26" s="27"/>
      <c r="B26" s="27"/>
      <c r="C26" s="27" t="s">
        <v>46</v>
      </c>
      <c r="D26" s="25" t="s">
        <v>11</v>
      </c>
      <c r="E26" s="27">
        <v>2018</v>
      </c>
      <c r="F26" s="28">
        <v>100</v>
      </c>
      <c r="G26" s="28">
        <v>79</v>
      </c>
      <c r="H26" s="28">
        <v>69.8</v>
      </c>
      <c r="I26" s="24">
        <f t="shared" si="0"/>
        <v>-30.200000000000003</v>
      </c>
      <c r="J26" s="27"/>
    </row>
    <row r="27" spans="1:10" ht="15">
      <c r="A27" s="27"/>
      <c r="B27" s="27"/>
      <c r="C27" s="27" t="s">
        <v>47</v>
      </c>
      <c r="D27" s="25" t="s">
        <v>11</v>
      </c>
      <c r="E27" s="27">
        <v>2018</v>
      </c>
      <c r="F27" s="28">
        <v>100</v>
      </c>
      <c r="G27" s="28">
        <v>79</v>
      </c>
      <c r="H27" s="28">
        <v>69.4</v>
      </c>
      <c r="I27" s="24">
        <f t="shared" si="0"/>
        <v>-30.599999999999994</v>
      </c>
      <c r="J27" s="27"/>
    </row>
    <row r="28" spans="1:10" ht="15">
      <c r="A28" s="27"/>
      <c r="B28" s="27"/>
      <c r="C28" s="27" t="s">
        <v>48</v>
      </c>
      <c r="D28" s="25" t="s">
        <v>11</v>
      </c>
      <c r="E28" s="27">
        <v>2018</v>
      </c>
      <c r="F28" s="28">
        <v>100</v>
      </c>
      <c r="G28" s="28">
        <v>79</v>
      </c>
      <c r="H28" s="28">
        <v>69.4</v>
      </c>
      <c r="I28" s="24">
        <f t="shared" si="0"/>
        <v>-30.599999999999994</v>
      </c>
      <c r="J28" s="27"/>
    </row>
    <row r="29" spans="1:10" ht="15">
      <c r="A29" s="27"/>
      <c r="B29" s="27"/>
      <c r="C29" s="27" t="s">
        <v>49</v>
      </c>
      <c r="D29" s="25" t="s">
        <v>11</v>
      </c>
      <c r="E29" s="27">
        <v>2018</v>
      </c>
      <c r="F29" s="28">
        <v>100</v>
      </c>
      <c r="G29" s="28">
        <v>79</v>
      </c>
      <c r="H29" s="28">
        <v>69.4</v>
      </c>
      <c r="I29" s="24">
        <f t="shared" si="0"/>
        <v>-30.599999999999994</v>
      </c>
      <c r="J29" s="27"/>
    </row>
    <row r="30" spans="1:10" ht="15">
      <c r="A30" s="27"/>
      <c r="B30" s="27"/>
      <c r="C30" s="27" t="s">
        <v>50</v>
      </c>
      <c r="D30" s="25" t="s">
        <v>11</v>
      </c>
      <c r="E30" s="27">
        <v>2018</v>
      </c>
      <c r="F30" s="28">
        <v>100</v>
      </c>
      <c r="G30" s="28">
        <v>79</v>
      </c>
      <c r="H30" s="28">
        <v>69.4</v>
      </c>
      <c r="I30" s="24">
        <f t="shared" si="0"/>
        <v>-30.599999999999994</v>
      </c>
      <c r="J30" s="27"/>
    </row>
    <row r="31" spans="1:10" ht="15">
      <c r="A31" s="27"/>
      <c r="B31" s="27"/>
      <c r="C31" s="27" t="s">
        <v>51</v>
      </c>
      <c r="D31" s="25" t="s">
        <v>11</v>
      </c>
      <c r="E31" s="27">
        <v>2018</v>
      </c>
      <c r="F31" s="28">
        <v>100</v>
      </c>
      <c r="G31" s="28">
        <v>79</v>
      </c>
      <c r="H31" s="28">
        <v>69.4</v>
      </c>
      <c r="I31" s="24">
        <f t="shared" si="0"/>
        <v>-30.599999999999994</v>
      </c>
      <c r="J31" s="27"/>
    </row>
    <row r="32" spans="1:10" ht="18" customHeight="1">
      <c r="A32" s="27"/>
      <c r="B32" s="27"/>
      <c r="C32" s="30" t="s">
        <v>52</v>
      </c>
      <c r="D32" s="25" t="s">
        <v>11</v>
      </c>
      <c r="E32" s="27">
        <v>2018</v>
      </c>
      <c r="F32" s="28">
        <v>100</v>
      </c>
      <c r="G32" s="28">
        <v>79</v>
      </c>
      <c r="H32" s="28">
        <v>69.4</v>
      </c>
      <c r="I32" s="24">
        <f t="shared" si="0"/>
        <v>-30.599999999999994</v>
      </c>
      <c r="J32" s="27"/>
    </row>
    <row r="33" spans="1:10" ht="48.75" customHeight="1">
      <c r="A33" s="9">
        <v>15</v>
      </c>
      <c r="B33" s="10">
        <v>597</v>
      </c>
      <c r="C33" s="11" t="s">
        <v>53</v>
      </c>
      <c r="D33" s="12" t="s">
        <v>54</v>
      </c>
      <c r="E33" s="13">
        <v>2016</v>
      </c>
      <c r="F33" s="14">
        <v>4</v>
      </c>
      <c r="G33" s="14">
        <f>SUM(G35:G56)</f>
        <v>4</v>
      </c>
      <c r="H33" s="14">
        <f>SUM(H35:H56)</f>
        <v>4</v>
      </c>
      <c r="I33" s="14">
        <f>SUM(I35:I56)</f>
        <v>0</v>
      </c>
      <c r="J33" s="33"/>
    </row>
    <row r="34" spans="1:10" ht="15.75" customHeight="1">
      <c r="A34" s="29"/>
      <c r="B34" s="29"/>
      <c r="C34" s="30" t="s">
        <v>30</v>
      </c>
      <c r="D34" s="29"/>
      <c r="E34" s="29"/>
      <c r="F34" s="29"/>
      <c r="G34" s="55"/>
      <c r="H34" s="55"/>
      <c r="I34" s="55"/>
      <c r="J34" s="58"/>
    </row>
    <row r="35" spans="1:10" ht="15">
      <c r="A35" s="29"/>
      <c r="B35" s="29"/>
      <c r="C35" s="29" t="s">
        <v>31</v>
      </c>
      <c r="D35" s="29"/>
      <c r="E35" s="29"/>
      <c r="F35" s="29"/>
      <c r="G35" s="56"/>
      <c r="H35" s="56"/>
      <c r="I35" s="56"/>
      <c r="J35" s="58"/>
    </row>
    <row r="36" spans="1:10" ht="15">
      <c r="A36" s="29"/>
      <c r="B36" s="29"/>
      <c r="C36" s="29" t="s">
        <v>32</v>
      </c>
      <c r="D36" s="29"/>
      <c r="E36" s="29"/>
      <c r="F36" s="29">
        <v>2</v>
      </c>
      <c r="G36" s="56">
        <v>2</v>
      </c>
      <c r="H36" s="56">
        <v>2</v>
      </c>
      <c r="I36" s="56"/>
      <c r="J36" s="58"/>
    </row>
    <row r="37" spans="1:10" ht="15">
      <c r="A37" s="29"/>
      <c r="B37" s="29"/>
      <c r="C37" s="29" t="s">
        <v>33</v>
      </c>
      <c r="D37" s="29"/>
      <c r="E37" s="29"/>
      <c r="F37" s="29"/>
      <c r="G37" s="56"/>
      <c r="H37" s="56"/>
      <c r="I37" s="56"/>
      <c r="J37" s="58"/>
    </row>
    <row r="38" spans="1:10" ht="15">
      <c r="A38" s="29"/>
      <c r="B38" s="29"/>
      <c r="C38" s="29" t="s">
        <v>34</v>
      </c>
      <c r="D38" s="29"/>
      <c r="E38" s="29"/>
      <c r="F38" s="29"/>
      <c r="G38" s="56"/>
      <c r="H38" s="56"/>
      <c r="I38" s="56"/>
      <c r="J38" s="58"/>
    </row>
    <row r="39" spans="1:10" ht="15">
      <c r="A39" s="29"/>
      <c r="B39" s="29"/>
      <c r="C39" s="29" t="s">
        <v>35</v>
      </c>
      <c r="D39" s="29"/>
      <c r="E39" s="29"/>
      <c r="F39" s="29"/>
      <c r="G39" s="56"/>
      <c r="H39" s="56"/>
      <c r="I39" s="56"/>
      <c r="J39" s="58"/>
    </row>
    <row r="40" spans="1:10" ht="15">
      <c r="A40" s="29"/>
      <c r="B40" s="29"/>
      <c r="C40" s="29" t="s">
        <v>36</v>
      </c>
      <c r="D40" s="29"/>
      <c r="E40" s="29"/>
      <c r="F40" s="29"/>
      <c r="G40" s="56"/>
      <c r="H40" s="56"/>
      <c r="I40" s="56"/>
      <c r="J40" s="58"/>
    </row>
    <row r="41" spans="1:10" ht="15">
      <c r="A41" s="29"/>
      <c r="B41" s="29"/>
      <c r="C41" s="29" t="s">
        <v>37</v>
      </c>
      <c r="D41" s="29"/>
      <c r="E41" s="29"/>
      <c r="F41" s="29"/>
      <c r="G41" s="56"/>
      <c r="H41" s="56"/>
      <c r="I41" s="56"/>
      <c r="J41" s="58"/>
    </row>
    <row r="42" spans="1:10" ht="15">
      <c r="A42" s="29"/>
      <c r="B42" s="29"/>
      <c r="C42" s="29" t="s">
        <v>38</v>
      </c>
      <c r="D42" s="29"/>
      <c r="E42" s="29"/>
      <c r="F42" s="29"/>
      <c r="G42" s="56"/>
      <c r="H42" s="56"/>
      <c r="I42" s="56"/>
      <c r="J42" s="58"/>
    </row>
    <row r="43" spans="1:10" ht="15">
      <c r="A43" s="29"/>
      <c r="B43" s="29"/>
      <c r="C43" s="29" t="s">
        <v>39</v>
      </c>
      <c r="D43" s="29"/>
      <c r="E43" s="29"/>
      <c r="F43" s="29"/>
      <c r="G43" s="56"/>
      <c r="H43" s="56"/>
      <c r="I43" s="56"/>
      <c r="J43" s="58"/>
    </row>
    <row r="44" spans="1:10" ht="15">
      <c r="A44" s="29"/>
      <c r="B44" s="29"/>
      <c r="C44" s="29" t="s">
        <v>40</v>
      </c>
      <c r="D44" s="29"/>
      <c r="E44" s="29"/>
      <c r="F44" s="29"/>
      <c r="G44" s="56"/>
      <c r="H44" s="56"/>
      <c r="I44" s="56"/>
      <c r="J44" s="58"/>
    </row>
    <row r="45" spans="1:10" ht="15">
      <c r="A45" s="29"/>
      <c r="B45" s="29"/>
      <c r="C45" s="29" t="s">
        <v>41</v>
      </c>
      <c r="D45" s="29"/>
      <c r="E45" s="29"/>
      <c r="F45" s="29"/>
      <c r="G45" s="56"/>
      <c r="H45" s="56"/>
      <c r="I45" s="56"/>
      <c r="J45" s="58"/>
    </row>
    <row r="46" spans="1:10" ht="15">
      <c r="A46" s="29"/>
      <c r="B46" s="29"/>
      <c r="C46" s="29" t="s">
        <v>42</v>
      </c>
      <c r="D46" s="29"/>
      <c r="E46" s="29"/>
      <c r="F46" s="29"/>
      <c r="G46" s="56"/>
      <c r="H46" s="56"/>
      <c r="I46" s="56"/>
      <c r="J46" s="58"/>
    </row>
    <row r="47" spans="1:10" ht="15">
      <c r="A47" s="29"/>
      <c r="B47" s="29"/>
      <c r="C47" s="29" t="s">
        <v>43</v>
      </c>
      <c r="D47" s="29"/>
      <c r="E47" s="29"/>
      <c r="F47" s="29"/>
      <c r="G47" s="56"/>
      <c r="H47" s="56"/>
      <c r="I47" s="56"/>
      <c r="J47" s="58"/>
    </row>
    <row r="48" spans="1:10" ht="15">
      <c r="A48" s="29"/>
      <c r="B48" s="29"/>
      <c r="C48" s="29" t="s">
        <v>44</v>
      </c>
      <c r="D48" s="29"/>
      <c r="E48" s="29"/>
      <c r="F48" s="29"/>
      <c r="G48" s="56"/>
      <c r="H48" s="56"/>
      <c r="I48" s="56"/>
      <c r="J48" s="58"/>
    </row>
    <row r="49" spans="1:10" ht="15">
      <c r="A49" s="29"/>
      <c r="B49" s="29"/>
      <c r="C49" s="29" t="s">
        <v>45</v>
      </c>
      <c r="D49" s="29"/>
      <c r="E49" s="29"/>
      <c r="F49" s="29"/>
      <c r="G49" s="56"/>
      <c r="H49" s="56"/>
      <c r="I49" s="56"/>
      <c r="J49" s="58"/>
    </row>
    <row r="50" spans="1:10" ht="15">
      <c r="A50" s="29"/>
      <c r="B50" s="29"/>
      <c r="C50" s="29" t="s">
        <v>46</v>
      </c>
      <c r="D50" s="29"/>
      <c r="E50" s="29"/>
      <c r="F50" s="29"/>
      <c r="G50" s="56"/>
      <c r="H50" s="56"/>
      <c r="I50" s="56"/>
      <c r="J50" s="58"/>
    </row>
    <row r="51" spans="1:10" ht="15">
      <c r="A51" s="29"/>
      <c r="B51" s="29"/>
      <c r="C51" s="29" t="s">
        <v>47</v>
      </c>
      <c r="D51" s="29"/>
      <c r="E51" s="29"/>
      <c r="F51" s="29"/>
      <c r="G51" s="56"/>
      <c r="H51" s="56"/>
      <c r="I51" s="56"/>
      <c r="J51" s="58"/>
    </row>
    <row r="52" spans="1:10" ht="15">
      <c r="A52" s="29"/>
      <c r="B52" s="29"/>
      <c r="C52" s="29" t="s">
        <v>48</v>
      </c>
      <c r="D52" s="29"/>
      <c r="E52" s="29"/>
      <c r="F52" s="29"/>
      <c r="G52" s="56"/>
      <c r="H52" s="56"/>
      <c r="I52" s="56"/>
      <c r="J52" s="58"/>
    </row>
    <row r="53" spans="1:10" ht="15">
      <c r="A53" s="29"/>
      <c r="B53" s="29"/>
      <c r="C53" s="29" t="s">
        <v>49</v>
      </c>
      <c r="D53" s="29"/>
      <c r="E53" s="29"/>
      <c r="F53" s="29"/>
      <c r="G53" s="56"/>
      <c r="H53" s="56"/>
      <c r="I53" s="56"/>
      <c r="J53" s="58"/>
    </row>
    <row r="54" spans="1:10" ht="15">
      <c r="A54" s="29"/>
      <c r="B54" s="29"/>
      <c r="C54" s="29" t="s">
        <v>50</v>
      </c>
      <c r="D54" s="29"/>
      <c r="E54" s="29"/>
      <c r="F54" s="29"/>
      <c r="G54" s="56"/>
      <c r="H54" s="56"/>
      <c r="I54" s="56"/>
      <c r="J54" s="58"/>
    </row>
    <row r="55" spans="1:10" ht="15">
      <c r="A55" s="29"/>
      <c r="B55" s="29"/>
      <c r="C55" s="29" t="s">
        <v>51</v>
      </c>
      <c r="D55" s="29"/>
      <c r="E55" s="29"/>
      <c r="F55" s="29"/>
      <c r="G55" s="56"/>
      <c r="H55" s="56"/>
      <c r="I55" s="56"/>
      <c r="J55" s="58"/>
    </row>
    <row r="56" spans="1:10" ht="15.75" customHeight="1">
      <c r="A56" s="29"/>
      <c r="B56" s="29"/>
      <c r="C56" s="30" t="s">
        <v>61</v>
      </c>
      <c r="D56" s="34"/>
      <c r="E56" s="34"/>
      <c r="F56" s="35">
        <v>2</v>
      </c>
      <c r="G56" s="57">
        <v>2</v>
      </c>
      <c r="H56" s="57">
        <v>2</v>
      </c>
      <c r="I56" s="57"/>
      <c r="J56" s="58"/>
    </row>
    <row r="57" spans="1:10" ht="89.25" customHeight="1">
      <c r="A57" s="9">
        <v>39</v>
      </c>
      <c r="B57" s="10">
        <v>606</v>
      </c>
      <c r="C57" s="11" t="s">
        <v>55</v>
      </c>
      <c r="D57" s="23" t="s">
        <v>56</v>
      </c>
      <c r="E57" s="13">
        <v>2018</v>
      </c>
      <c r="F57" s="14">
        <v>1.753</v>
      </c>
      <c r="G57" s="13">
        <v>1.742</v>
      </c>
      <c r="H57" s="14" t="s">
        <v>57</v>
      </c>
      <c r="I57" s="13"/>
      <c r="J57" s="15" t="s">
        <v>83</v>
      </c>
    </row>
    <row r="58" spans="1:10" ht="15">
      <c r="A58" s="31"/>
      <c r="B58" s="31" t="s">
        <v>92</v>
      </c>
      <c r="C58" s="31"/>
      <c r="D58" s="31"/>
      <c r="E58" s="31"/>
      <c r="F58" s="31"/>
      <c r="G58" s="31"/>
      <c r="H58" s="31"/>
      <c r="I58" s="31"/>
      <c r="J58" s="31"/>
    </row>
    <row r="59" spans="1:10" ht="15">
      <c r="A59" s="31"/>
      <c r="B59" s="31"/>
      <c r="C59" s="31"/>
      <c r="D59" s="31"/>
      <c r="E59" s="31"/>
      <c r="F59" s="31"/>
      <c r="G59" s="31"/>
      <c r="H59" s="31"/>
      <c r="I59" s="31"/>
      <c r="J59" s="31"/>
    </row>
  </sheetData>
  <sheetProtection/>
  <mergeCells count="10">
    <mergeCell ref="B5:B6"/>
    <mergeCell ref="J5:J6"/>
    <mergeCell ref="A2:J2"/>
    <mergeCell ref="A4:J4"/>
    <mergeCell ref="A5:A6"/>
    <mergeCell ref="C5:C6"/>
    <mergeCell ref="D5:D6"/>
    <mergeCell ref="E5:E6"/>
    <mergeCell ref="F5:I5"/>
    <mergeCell ref="A3:J3"/>
  </mergeCells>
  <printOptions/>
  <pageMargins left="0.5" right="0.31496062992125984" top="0.89" bottom="0.15748031496062992" header="0.87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="60" zoomScaleNormal="82" zoomScalePageLayoutView="0" workbookViewId="0" topLeftCell="A1">
      <selection activeCell="R31" sqref="R31"/>
    </sheetView>
  </sheetViews>
  <sheetFormatPr defaultColWidth="9.140625" defaultRowHeight="15"/>
  <cols>
    <col min="1" max="1" width="4.140625" style="0" customWidth="1"/>
    <col min="2" max="2" width="21.57421875" style="0" customWidth="1"/>
    <col min="3" max="3" width="38.140625" style="0" customWidth="1"/>
    <col min="4" max="4" width="13.140625" style="0" customWidth="1"/>
    <col min="5" max="5" width="12.421875" style="0" customWidth="1"/>
    <col min="6" max="6" width="14.14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3.57421875" style="0" customWidth="1"/>
  </cols>
  <sheetData>
    <row r="1" ht="15">
      <c r="K1" s="6" t="s">
        <v>29</v>
      </c>
    </row>
    <row r="2" spans="1:11" ht="49.5" customHeight="1">
      <c r="A2" s="91" t="s">
        <v>82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>
      <c r="A3" s="92" t="s">
        <v>90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6.5">
      <c r="A4" s="92" t="s">
        <v>81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1.5" customHeight="1">
      <c r="A6" s="88" t="s">
        <v>0</v>
      </c>
      <c r="B6" s="84" t="s">
        <v>13</v>
      </c>
      <c r="C6" s="85" t="s">
        <v>14</v>
      </c>
      <c r="D6" s="85" t="s">
        <v>15</v>
      </c>
      <c r="E6" s="85" t="s">
        <v>16</v>
      </c>
      <c r="F6" s="85" t="s">
        <v>17</v>
      </c>
      <c r="G6" s="85" t="s">
        <v>18</v>
      </c>
      <c r="H6" s="85"/>
      <c r="I6" s="85"/>
      <c r="J6" s="85"/>
      <c r="K6" s="84" t="s">
        <v>9</v>
      </c>
    </row>
    <row r="7" spans="1:17" ht="56.25" customHeight="1">
      <c r="A7" s="89"/>
      <c r="B7" s="85"/>
      <c r="C7" s="90"/>
      <c r="D7" s="90"/>
      <c r="E7" s="90"/>
      <c r="F7" s="90"/>
      <c r="G7" s="1" t="s">
        <v>19</v>
      </c>
      <c r="H7" s="1" t="s">
        <v>6</v>
      </c>
      <c r="I7" s="1" t="s">
        <v>7</v>
      </c>
      <c r="J7" s="1" t="s">
        <v>8</v>
      </c>
      <c r="K7" s="85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5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" customHeight="1">
      <c r="A9" s="116" t="s">
        <v>20</v>
      </c>
      <c r="B9" s="117"/>
      <c r="C9" s="117"/>
      <c r="D9" s="117"/>
      <c r="E9" s="117"/>
      <c r="F9" s="117"/>
      <c r="G9" s="117"/>
      <c r="H9" s="117"/>
      <c r="I9" s="117"/>
      <c r="J9" s="117"/>
      <c r="K9" s="118"/>
    </row>
    <row r="10" spans="1:11" s="64" customFormat="1" ht="27" customHeight="1">
      <c r="A10" s="103" t="s">
        <v>85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s="64" customFormat="1" ht="43.5" customHeight="1">
      <c r="A11" s="75">
        <v>1</v>
      </c>
      <c r="B11" s="72"/>
      <c r="C11" s="79"/>
      <c r="D11" s="73" t="s">
        <v>11</v>
      </c>
      <c r="E11" s="74" t="s">
        <v>76</v>
      </c>
      <c r="F11" s="78" t="s">
        <v>91</v>
      </c>
      <c r="G11" s="78" t="s">
        <v>91</v>
      </c>
      <c r="H11" s="77"/>
      <c r="I11" s="77"/>
      <c r="J11" s="77"/>
      <c r="K11" s="76"/>
    </row>
    <row r="12" spans="1:11" ht="27.75" customHeight="1">
      <c r="A12" s="103" t="s">
        <v>86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12"/>
    </row>
    <row r="13" spans="1:11" ht="60.75" customHeight="1">
      <c r="A13" s="93">
        <v>2</v>
      </c>
      <c r="B13" s="114" t="s">
        <v>23</v>
      </c>
      <c r="C13" s="37" t="s">
        <v>58</v>
      </c>
      <c r="D13" s="119">
        <v>0.79</v>
      </c>
      <c r="E13" s="106" t="s">
        <v>76</v>
      </c>
      <c r="F13" s="106" t="s">
        <v>91</v>
      </c>
      <c r="G13" s="106" t="s">
        <v>91</v>
      </c>
      <c r="H13" s="63">
        <f>SUM(H14:H36)</f>
        <v>97.73032824464002</v>
      </c>
      <c r="I13" s="38">
        <f>SUM(I15:I36)</f>
        <v>85.10869120000001</v>
      </c>
      <c r="J13" s="38">
        <f>I13-H13</f>
        <v>-12.62163704464001</v>
      </c>
      <c r="K13" s="39"/>
    </row>
    <row r="14" spans="1:11" ht="18" customHeight="1">
      <c r="A14" s="115"/>
      <c r="B14" s="115"/>
      <c r="C14" s="30" t="s">
        <v>30</v>
      </c>
      <c r="D14" s="107"/>
      <c r="E14" s="107"/>
      <c r="F14" s="107"/>
      <c r="G14" s="107"/>
      <c r="H14" s="29"/>
      <c r="I14" s="40"/>
      <c r="J14" s="29"/>
      <c r="K14" s="29"/>
    </row>
    <row r="15" spans="1:11" ht="15">
      <c r="A15" s="115"/>
      <c r="B15" s="115"/>
      <c r="C15" s="29" t="s">
        <v>31</v>
      </c>
      <c r="D15" s="107"/>
      <c r="E15" s="107"/>
      <c r="F15" s="107"/>
      <c r="G15" s="107"/>
      <c r="H15" s="40">
        <f>14.6*19155.7*9/1000000*1.292-0.2955*1.292</f>
        <v>2.8702542021600004</v>
      </c>
      <c r="I15" s="40">
        <f>(2.2124-0.2955)*1.292</f>
        <v>2.4766348000000002</v>
      </c>
      <c r="J15" s="40">
        <f>I15-H15</f>
        <v>-0.39361940216000013</v>
      </c>
      <c r="K15" s="29"/>
    </row>
    <row r="16" spans="1:11" ht="15">
      <c r="A16" s="115"/>
      <c r="B16" s="115"/>
      <c r="C16" s="29" t="s">
        <v>32</v>
      </c>
      <c r="D16" s="107"/>
      <c r="E16" s="107"/>
      <c r="F16" s="107"/>
      <c r="G16" s="107"/>
      <c r="H16" s="40">
        <f>40.9*19155.7*9/1000000*1.292-0.2185*1.292</f>
        <v>8.82786541564</v>
      </c>
      <c r="I16" s="40">
        <f>(6.1964-0.2185)*1.292</f>
        <v>7.7234468000000005</v>
      </c>
      <c r="J16" s="40">
        <f aca="true" t="shared" si="0" ref="J16:J36">I16-H16</f>
        <v>-1.1044186156399993</v>
      </c>
      <c r="K16" s="29"/>
    </row>
    <row r="17" spans="1:11" ht="15">
      <c r="A17" s="115"/>
      <c r="B17" s="115"/>
      <c r="C17" s="29" t="s">
        <v>33</v>
      </c>
      <c r="D17" s="107"/>
      <c r="E17" s="107"/>
      <c r="F17" s="107"/>
      <c r="G17" s="107"/>
      <c r="H17" s="40">
        <f>53.8*19155.7*9/1000000*1.292-0.0817*1.292</f>
        <v>11.87798900248</v>
      </c>
      <c r="I17" s="40">
        <f>(8.1512-0.0817)*1.292</f>
        <v>10.425794</v>
      </c>
      <c r="J17" s="40">
        <f t="shared" si="0"/>
        <v>-1.4521950024799999</v>
      </c>
      <c r="K17" s="29"/>
    </row>
    <row r="18" spans="1:11" ht="15">
      <c r="A18" s="115"/>
      <c r="B18" s="115"/>
      <c r="C18" s="29" t="s">
        <v>34</v>
      </c>
      <c r="D18" s="107"/>
      <c r="E18" s="107"/>
      <c r="F18" s="107"/>
      <c r="G18" s="107"/>
      <c r="H18" s="40">
        <f>11.6*19155.7*9/1000000*1.292-0.2882*1.292</f>
        <v>2.2114583633600002</v>
      </c>
      <c r="I18" s="40">
        <f>(1.7575-0.2882)*1.292</f>
        <v>1.8983356</v>
      </c>
      <c r="J18" s="40">
        <f t="shared" si="0"/>
        <v>-0.3131227633600002</v>
      </c>
      <c r="K18" s="29"/>
    </row>
    <row r="19" spans="1:11" ht="15">
      <c r="A19" s="115"/>
      <c r="B19" s="115"/>
      <c r="C19" s="29" t="s">
        <v>35</v>
      </c>
      <c r="D19" s="107"/>
      <c r="E19" s="107"/>
      <c r="F19" s="107"/>
      <c r="G19" s="107"/>
      <c r="H19" s="40">
        <f>30.3*19155.7*9/1000000*1.292-0.0403*1.292</f>
        <v>6.697029531880001</v>
      </c>
      <c r="I19" s="40">
        <f>(4.591-0.0403)*1.292</f>
        <v>5.8795044</v>
      </c>
      <c r="J19" s="40">
        <f t="shared" si="0"/>
        <v>-0.817525131880001</v>
      </c>
      <c r="K19" s="29"/>
    </row>
    <row r="20" spans="1:11" ht="15">
      <c r="A20" s="115"/>
      <c r="B20" s="115"/>
      <c r="C20" s="29" t="s">
        <v>36</v>
      </c>
      <c r="D20" s="107"/>
      <c r="E20" s="107"/>
      <c r="F20" s="107"/>
      <c r="G20" s="107"/>
      <c r="H20" s="40">
        <f>5.7*19155.7*9/1000000*1.292-0.0634*1.292</f>
        <v>1.18771933372</v>
      </c>
      <c r="I20" s="40">
        <f>(0.8635-0.0634)*1.292</f>
        <v>1.0337292</v>
      </c>
      <c r="J20" s="40">
        <f t="shared" si="0"/>
        <v>-0.15399013372000003</v>
      </c>
      <c r="K20" s="29"/>
    </row>
    <row r="21" spans="1:11" ht="15">
      <c r="A21" s="115"/>
      <c r="B21" s="115"/>
      <c r="C21" s="29" t="s">
        <v>37</v>
      </c>
      <c r="D21" s="107"/>
      <c r="E21" s="107"/>
      <c r="F21" s="107"/>
      <c r="G21" s="107"/>
      <c r="H21" s="40">
        <f>19.9*19155.7*9/1000000*1.292-0.1684*1.292</f>
        <v>4.215002544040001</v>
      </c>
      <c r="I21" s="40">
        <f>(3.0149-0.1684)*1.292</f>
        <v>3.677678</v>
      </c>
      <c r="J21" s="40">
        <f t="shared" si="0"/>
        <v>-0.537324544040001</v>
      </c>
      <c r="K21" s="29"/>
    </row>
    <row r="22" spans="1:11" ht="15">
      <c r="A22" s="115"/>
      <c r="B22" s="115"/>
      <c r="C22" s="29" t="s">
        <v>38</v>
      </c>
      <c r="D22" s="107"/>
      <c r="E22" s="107"/>
      <c r="F22" s="107"/>
      <c r="G22" s="107"/>
      <c r="H22" s="40">
        <f>17.9*19155.7*9/1000000*1.292-0.0572*1.292</f>
        <v>3.913187984839999</v>
      </c>
      <c r="I22" s="40">
        <f>(2.7119-0.0572)*1.292</f>
        <v>3.4298724000000003</v>
      </c>
      <c r="J22" s="40">
        <f t="shared" si="0"/>
        <v>-0.4833155848399988</v>
      </c>
      <c r="K22" s="29"/>
    </row>
    <row r="23" spans="1:11" ht="15">
      <c r="A23" s="115"/>
      <c r="B23" s="115"/>
      <c r="C23" s="29" t="s">
        <v>39</v>
      </c>
      <c r="D23" s="107"/>
      <c r="E23" s="107"/>
      <c r="F23" s="107"/>
      <c r="G23" s="107"/>
      <c r="H23" s="40">
        <f>0*19155.7*9/1000000*1.292-0*1.292</f>
        <v>0</v>
      </c>
      <c r="I23" s="40">
        <v>0</v>
      </c>
      <c r="J23" s="40">
        <v>0</v>
      </c>
      <c r="K23" s="29"/>
    </row>
    <row r="24" spans="1:11" ht="15">
      <c r="A24" s="115"/>
      <c r="B24" s="115"/>
      <c r="C24" s="29" t="s">
        <v>40</v>
      </c>
      <c r="D24" s="107"/>
      <c r="E24" s="107"/>
      <c r="F24" s="107"/>
      <c r="G24" s="107"/>
      <c r="H24" s="40">
        <f>12.6*19155.7*9/1000000*1.292-0.0993*1.292</f>
        <v>2.67825964296</v>
      </c>
      <c r="I24" s="40">
        <f>(1.9093-0.0993)*1.292</f>
        <v>2.33852</v>
      </c>
      <c r="J24" s="40">
        <f t="shared" si="0"/>
        <v>-0.33973964296000014</v>
      </c>
      <c r="K24" s="29"/>
    </row>
    <row r="25" spans="1:11" ht="15">
      <c r="A25" s="115"/>
      <c r="B25" s="115"/>
      <c r="C25" s="29" t="s">
        <v>41</v>
      </c>
      <c r="D25" s="107"/>
      <c r="E25" s="107"/>
      <c r="F25" s="107"/>
      <c r="G25" s="107"/>
      <c r="H25" s="40">
        <f>0*19155.7*9/1000000*1.292-0*1.292</f>
        <v>0</v>
      </c>
      <c r="I25" s="40">
        <v>0</v>
      </c>
      <c r="J25" s="40">
        <v>0</v>
      </c>
      <c r="K25" s="29"/>
    </row>
    <row r="26" spans="1:11" ht="15">
      <c r="A26" s="115"/>
      <c r="B26" s="115"/>
      <c r="C26" s="29" t="s">
        <v>42</v>
      </c>
      <c r="D26" s="107"/>
      <c r="E26" s="107"/>
      <c r="F26" s="107"/>
      <c r="G26" s="107"/>
      <c r="H26" s="40">
        <f>28*19155.7*9/1000000*1.292-0.2933*1.292</f>
        <v>5.8578458287999995</v>
      </c>
      <c r="I26" s="40">
        <f>(4.241-0.2933)*1.292</f>
        <v>5.1004284</v>
      </c>
      <c r="J26" s="40">
        <f t="shared" si="0"/>
        <v>-0.7574174287999993</v>
      </c>
      <c r="K26" s="29"/>
    </row>
    <row r="27" spans="1:11" ht="15">
      <c r="A27" s="115"/>
      <c r="B27" s="115"/>
      <c r="C27" s="29" t="s">
        <v>43</v>
      </c>
      <c r="D27" s="107"/>
      <c r="E27" s="107"/>
      <c r="F27" s="107"/>
      <c r="G27" s="107"/>
      <c r="H27" s="40">
        <f>10*19155.7*9/1000000*1.292-0.105*1.292</f>
        <v>2.091764796</v>
      </c>
      <c r="I27" s="40">
        <f>(1.5151-0.105)*1.292</f>
        <v>1.8218492</v>
      </c>
      <c r="J27" s="40">
        <f t="shared" si="0"/>
        <v>-0.26991559600000015</v>
      </c>
      <c r="K27" s="29"/>
    </row>
    <row r="28" spans="1:11" ht="15">
      <c r="A28" s="115"/>
      <c r="B28" s="115"/>
      <c r="C28" s="29" t="s">
        <v>44</v>
      </c>
      <c r="D28" s="107"/>
      <c r="E28" s="107"/>
      <c r="F28" s="107"/>
      <c r="G28" s="107"/>
      <c r="H28" s="40">
        <f>28.5*19155.7*9/1000000*1.292-0.9999*1.292</f>
        <v>5.056289868600001</v>
      </c>
      <c r="I28" s="40">
        <f>(4.317-0.9999)*1.292</f>
        <v>4.2856932</v>
      </c>
      <c r="J28" s="40">
        <f t="shared" si="0"/>
        <v>-0.7705966686000014</v>
      </c>
      <c r="K28" s="29"/>
    </row>
    <row r="29" spans="1:11" ht="15">
      <c r="A29" s="115"/>
      <c r="B29" s="115"/>
      <c r="C29" s="29" t="s">
        <v>45</v>
      </c>
      <c r="D29" s="107"/>
      <c r="E29" s="107"/>
      <c r="F29" s="107"/>
      <c r="G29" s="107"/>
      <c r="H29" s="40">
        <f>3.4*19155.7*9/1000000*1.292-0.0979*1.292</f>
        <v>0.6308376306399999</v>
      </c>
      <c r="I29" s="40">
        <f>(0.535-0.0979)*1.292</f>
        <v>0.5647332</v>
      </c>
      <c r="J29" s="40">
        <f t="shared" si="0"/>
        <v>-0.06610443063999982</v>
      </c>
      <c r="K29" s="29"/>
    </row>
    <row r="30" spans="1:11" ht="15">
      <c r="A30" s="115"/>
      <c r="B30" s="115"/>
      <c r="C30" s="29" t="s">
        <v>46</v>
      </c>
      <c r="D30" s="107"/>
      <c r="E30" s="107"/>
      <c r="F30" s="107"/>
      <c r="G30" s="107"/>
      <c r="H30" s="40">
        <f>5.9*19155.7*9/1000000*1.292-0.011*1.292</f>
        <v>1.2999686296400002</v>
      </c>
      <c r="I30" s="40">
        <f>(0.8987-0.011)*1.292</f>
        <v>1.1469084</v>
      </c>
      <c r="J30" s="40">
        <f t="shared" si="0"/>
        <v>-0.1530602296400001</v>
      </c>
      <c r="K30" s="29"/>
    </row>
    <row r="31" spans="1:11" ht="15">
      <c r="A31" s="115"/>
      <c r="B31" s="115"/>
      <c r="C31" s="29" t="s">
        <v>47</v>
      </c>
      <c r="D31" s="107"/>
      <c r="E31" s="107"/>
      <c r="F31" s="107"/>
      <c r="G31" s="107"/>
      <c r="H31" s="40">
        <f>40.4*19155.7*9/1000000*1.292-0.4702*1.292</f>
        <v>8.39129777584</v>
      </c>
      <c r="I31" s="40">
        <f>(6.1179-0.4702)*1.292</f>
        <v>7.2968284</v>
      </c>
      <c r="J31" s="40">
        <f t="shared" si="0"/>
        <v>-1.0944693758400001</v>
      </c>
      <c r="K31" s="29"/>
    </row>
    <row r="32" spans="1:11" ht="15">
      <c r="A32" s="115"/>
      <c r="B32" s="115"/>
      <c r="C32" s="29" t="s">
        <v>48</v>
      </c>
      <c r="D32" s="107"/>
      <c r="E32" s="107"/>
      <c r="F32" s="107"/>
      <c r="G32" s="107"/>
      <c r="H32" s="40">
        <f>19.8*19155.7*9/1000000*1.292-0*1.292</f>
        <v>4.41030109608</v>
      </c>
      <c r="I32" s="40">
        <f>2.9988*1.292</f>
        <v>3.8744496</v>
      </c>
      <c r="J32" s="40">
        <f t="shared" si="0"/>
        <v>-0.5358514960800003</v>
      </c>
      <c r="K32" s="29"/>
    </row>
    <row r="33" spans="1:11" ht="15">
      <c r="A33" s="115"/>
      <c r="B33" s="115"/>
      <c r="C33" s="29" t="s">
        <v>49</v>
      </c>
      <c r="D33" s="107"/>
      <c r="E33" s="107"/>
      <c r="F33" s="107"/>
      <c r="G33" s="107"/>
      <c r="H33" s="40">
        <f>17.9*19155.7*9/1000000*1.292-0*1.292</f>
        <v>3.9870903848399992</v>
      </c>
      <c r="I33" s="40">
        <f>2.712*1.292</f>
        <v>3.5039040000000004</v>
      </c>
      <c r="J33" s="40">
        <f t="shared" si="0"/>
        <v>-0.4831863848399989</v>
      </c>
      <c r="K33" s="29"/>
    </row>
    <row r="34" spans="1:11" ht="15">
      <c r="A34" s="115"/>
      <c r="B34" s="115"/>
      <c r="C34" s="29" t="s">
        <v>50</v>
      </c>
      <c r="D34" s="107"/>
      <c r="E34" s="107"/>
      <c r="F34" s="107"/>
      <c r="G34" s="107"/>
      <c r="H34" s="40">
        <f>8.5*19155.7*9/1000000*1.292-0.03*1.292</f>
        <v>1.8545510766</v>
      </c>
      <c r="I34" s="40">
        <f>(1.2872-0.03)*1.292</f>
        <v>1.6243024</v>
      </c>
      <c r="J34" s="40">
        <f t="shared" si="0"/>
        <v>-0.23024867660000004</v>
      </c>
      <c r="K34" s="29"/>
    </row>
    <row r="35" spans="1:11" ht="15">
      <c r="A35" s="115"/>
      <c r="B35" s="115"/>
      <c r="C35" s="29" t="s">
        <v>51</v>
      </c>
      <c r="D35" s="107"/>
      <c r="E35" s="107"/>
      <c r="F35" s="107"/>
      <c r="G35" s="107"/>
      <c r="H35" s="40">
        <f>17.4*19155.7*9/1000000*1.292-0.4838*1.292</f>
        <v>3.25064954504</v>
      </c>
      <c r="I35" s="40">
        <f>(2.6356-0.4838)*1.292</f>
        <v>2.7801256000000003</v>
      </c>
      <c r="J35" s="40">
        <f t="shared" si="0"/>
        <v>-0.4705239450399996</v>
      </c>
      <c r="K35" s="29"/>
    </row>
    <row r="36" spans="1:11" ht="18.75" customHeight="1">
      <c r="A36" s="115"/>
      <c r="B36" s="115"/>
      <c r="C36" s="30" t="s">
        <v>52</v>
      </c>
      <c r="D36" s="108"/>
      <c r="E36" s="108"/>
      <c r="F36" s="108"/>
      <c r="G36" s="108"/>
      <c r="H36" s="40">
        <f>81.3*19155.7*9/1000000*1.292-1.3065*1.292</f>
        <v>16.420965591479998</v>
      </c>
      <c r="I36" s="40">
        <f>(12.3173-1.3065)*1.292</f>
        <v>14.2259536</v>
      </c>
      <c r="J36" s="40">
        <f t="shared" si="0"/>
        <v>-2.1950119914799977</v>
      </c>
      <c r="K36" s="29"/>
    </row>
    <row r="37" spans="1:11" ht="23.25" customHeight="1">
      <c r="A37" s="103" t="s">
        <v>87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12"/>
    </row>
    <row r="38" spans="1:11" ht="102" customHeight="1">
      <c r="A38" s="90">
        <v>3</v>
      </c>
      <c r="B38" s="94" t="s">
        <v>24</v>
      </c>
      <c r="C38" s="8" t="s">
        <v>25</v>
      </c>
      <c r="D38" s="100" t="s">
        <v>77</v>
      </c>
      <c r="E38" s="100" t="s">
        <v>76</v>
      </c>
      <c r="F38" s="111" t="s">
        <v>91</v>
      </c>
      <c r="G38" s="111" t="s">
        <v>91</v>
      </c>
      <c r="H38" s="59">
        <f>SUM(H40:H61)</f>
        <v>281.923</v>
      </c>
      <c r="I38" s="59">
        <f>SUM(I40:I61)</f>
        <v>281.923</v>
      </c>
      <c r="J38" s="59">
        <f>SUM(J40:J61)</f>
        <v>0</v>
      </c>
      <c r="K38" s="60"/>
    </row>
    <row r="39" spans="1:11" ht="18" customHeight="1">
      <c r="A39" s="96"/>
      <c r="B39" s="95"/>
      <c r="C39" s="26" t="s">
        <v>30</v>
      </c>
      <c r="D39" s="101"/>
      <c r="E39" s="101"/>
      <c r="F39" s="84"/>
      <c r="G39" s="84"/>
      <c r="H39" s="148"/>
      <c r="I39" s="148"/>
      <c r="J39" s="61"/>
      <c r="K39" s="61"/>
    </row>
    <row r="40" spans="1:11" ht="15">
      <c r="A40" s="96"/>
      <c r="B40" s="95"/>
      <c r="C40" s="27" t="s">
        <v>31</v>
      </c>
      <c r="D40" s="101"/>
      <c r="E40" s="101"/>
      <c r="F40" s="84"/>
      <c r="G40" s="84"/>
      <c r="H40" s="148"/>
      <c r="I40" s="148"/>
      <c r="J40" s="61"/>
      <c r="K40" s="61"/>
    </row>
    <row r="41" spans="1:11" ht="15">
      <c r="A41" s="96"/>
      <c r="B41" s="95"/>
      <c r="C41" s="27" t="s">
        <v>32</v>
      </c>
      <c r="D41" s="101"/>
      <c r="E41" s="101"/>
      <c r="F41" s="84"/>
      <c r="G41" s="84"/>
      <c r="H41" s="148">
        <v>145.38</v>
      </c>
      <c r="I41" s="148">
        <v>145.38</v>
      </c>
      <c r="J41" s="61">
        <v>0</v>
      </c>
      <c r="K41" s="61"/>
    </row>
    <row r="42" spans="1:11" ht="15">
      <c r="A42" s="96"/>
      <c r="B42" s="95"/>
      <c r="C42" s="29" t="s">
        <v>33</v>
      </c>
      <c r="D42" s="101"/>
      <c r="E42" s="101"/>
      <c r="F42" s="84"/>
      <c r="G42" s="84"/>
      <c r="H42" s="148"/>
      <c r="I42" s="148"/>
      <c r="J42" s="61"/>
      <c r="K42" s="61"/>
    </row>
    <row r="43" spans="1:11" ht="15">
      <c r="A43" s="96"/>
      <c r="B43" s="95"/>
      <c r="C43" s="29" t="s">
        <v>34</v>
      </c>
      <c r="D43" s="101"/>
      <c r="E43" s="101"/>
      <c r="F43" s="84"/>
      <c r="G43" s="84"/>
      <c r="H43" s="148"/>
      <c r="I43" s="148"/>
      <c r="J43" s="61"/>
      <c r="K43" s="61"/>
    </row>
    <row r="44" spans="1:11" ht="15">
      <c r="A44" s="96"/>
      <c r="B44" s="95"/>
      <c r="C44" s="27" t="s">
        <v>35</v>
      </c>
      <c r="D44" s="101"/>
      <c r="E44" s="101"/>
      <c r="F44" s="84"/>
      <c r="G44" s="84"/>
      <c r="H44" s="148"/>
      <c r="I44" s="148"/>
      <c r="J44" s="61"/>
      <c r="K44" s="61"/>
    </row>
    <row r="45" spans="1:11" ht="15">
      <c r="A45" s="96"/>
      <c r="B45" s="95"/>
      <c r="C45" s="27" t="s">
        <v>36</v>
      </c>
      <c r="D45" s="101"/>
      <c r="E45" s="101"/>
      <c r="F45" s="84"/>
      <c r="G45" s="84"/>
      <c r="H45" s="148"/>
      <c r="I45" s="148"/>
      <c r="J45" s="61"/>
      <c r="K45" s="61"/>
    </row>
    <row r="46" spans="1:11" ht="15">
      <c r="A46" s="96"/>
      <c r="B46" s="95"/>
      <c r="C46" s="27" t="s">
        <v>37</v>
      </c>
      <c r="D46" s="101"/>
      <c r="E46" s="101"/>
      <c r="F46" s="84"/>
      <c r="G46" s="84"/>
      <c r="H46" s="148"/>
      <c r="I46" s="148"/>
      <c r="J46" s="61"/>
      <c r="K46" s="61"/>
    </row>
    <row r="47" spans="1:11" ht="15">
      <c r="A47" s="96"/>
      <c r="B47" s="95"/>
      <c r="C47" s="27" t="s">
        <v>38</v>
      </c>
      <c r="D47" s="101"/>
      <c r="E47" s="101"/>
      <c r="F47" s="84"/>
      <c r="G47" s="84"/>
      <c r="H47" s="148"/>
      <c r="I47" s="148"/>
      <c r="J47" s="61"/>
      <c r="K47" s="61"/>
    </row>
    <row r="48" spans="1:11" ht="15">
      <c r="A48" s="96"/>
      <c r="B48" s="95"/>
      <c r="C48" s="27" t="s">
        <v>39</v>
      </c>
      <c r="D48" s="101"/>
      <c r="E48" s="101"/>
      <c r="F48" s="84"/>
      <c r="G48" s="84"/>
      <c r="H48" s="148"/>
      <c r="I48" s="148"/>
      <c r="J48" s="61"/>
      <c r="K48" s="61"/>
    </row>
    <row r="49" spans="1:11" ht="15">
      <c r="A49" s="96"/>
      <c r="B49" s="95"/>
      <c r="C49" s="27" t="s">
        <v>40</v>
      </c>
      <c r="D49" s="101"/>
      <c r="E49" s="101"/>
      <c r="F49" s="84"/>
      <c r="G49" s="84"/>
      <c r="H49" s="148"/>
      <c r="I49" s="148"/>
      <c r="J49" s="61"/>
      <c r="K49" s="61"/>
    </row>
    <row r="50" spans="1:11" ht="15">
      <c r="A50" s="96"/>
      <c r="B50" s="95"/>
      <c r="C50" s="27" t="s">
        <v>41</v>
      </c>
      <c r="D50" s="101"/>
      <c r="E50" s="101"/>
      <c r="F50" s="84"/>
      <c r="G50" s="84"/>
      <c r="H50" s="148"/>
      <c r="I50" s="148"/>
      <c r="J50" s="61"/>
      <c r="K50" s="61"/>
    </row>
    <row r="51" spans="1:11" ht="15">
      <c r="A51" s="96"/>
      <c r="B51" s="95"/>
      <c r="C51" s="27" t="s">
        <v>42</v>
      </c>
      <c r="D51" s="101"/>
      <c r="E51" s="101"/>
      <c r="F51" s="84"/>
      <c r="G51" s="84"/>
      <c r="H51" s="148"/>
      <c r="I51" s="148"/>
      <c r="J51" s="61"/>
      <c r="K51" s="61"/>
    </row>
    <row r="52" spans="1:11" ht="15">
      <c r="A52" s="96"/>
      <c r="B52" s="95"/>
      <c r="C52" s="27" t="s">
        <v>43</v>
      </c>
      <c r="D52" s="101"/>
      <c r="E52" s="101"/>
      <c r="F52" s="84"/>
      <c r="G52" s="84"/>
      <c r="H52" s="149"/>
      <c r="I52" s="148"/>
      <c r="J52" s="61"/>
      <c r="K52" s="61"/>
    </row>
    <row r="53" spans="1:11" ht="15">
      <c r="A53" s="96"/>
      <c r="B53" s="95"/>
      <c r="C53" s="27" t="s">
        <v>44</v>
      </c>
      <c r="D53" s="101"/>
      <c r="E53" s="101"/>
      <c r="F53" s="84"/>
      <c r="G53" s="84"/>
      <c r="H53" s="149"/>
      <c r="I53" s="148"/>
      <c r="J53" s="61"/>
      <c r="K53" s="61"/>
    </row>
    <row r="54" spans="1:11" ht="15">
      <c r="A54" s="96"/>
      <c r="B54" s="95"/>
      <c r="C54" s="27" t="s">
        <v>45</v>
      </c>
      <c r="D54" s="101"/>
      <c r="E54" s="101"/>
      <c r="F54" s="84"/>
      <c r="G54" s="84"/>
      <c r="H54" s="149"/>
      <c r="I54" s="148"/>
      <c r="J54" s="61"/>
      <c r="K54" s="61"/>
    </row>
    <row r="55" spans="1:11" ht="15">
      <c r="A55" s="96"/>
      <c r="B55" s="95"/>
      <c r="C55" s="27" t="s">
        <v>46</v>
      </c>
      <c r="D55" s="101"/>
      <c r="E55" s="101"/>
      <c r="F55" s="84"/>
      <c r="G55" s="84"/>
      <c r="H55" s="149"/>
      <c r="I55" s="148"/>
      <c r="J55" s="61"/>
      <c r="K55" s="61"/>
    </row>
    <row r="56" spans="1:11" ht="15">
      <c r="A56" s="96"/>
      <c r="B56" s="95"/>
      <c r="C56" s="27" t="s">
        <v>47</v>
      </c>
      <c r="D56" s="101"/>
      <c r="E56" s="101"/>
      <c r="F56" s="84"/>
      <c r="G56" s="84"/>
      <c r="H56" s="148"/>
      <c r="I56" s="148"/>
      <c r="J56" s="61"/>
      <c r="K56" s="61"/>
    </row>
    <row r="57" spans="1:11" ht="15">
      <c r="A57" s="96"/>
      <c r="B57" s="95"/>
      <c r="C57" s="27" t="s">
        <v>48</v>
      </c>
      <c r="D57" s="101"/>
      <c r="E57" s="101"/>
      <c r="F57" s="84"/>
      <c r="G57" s="84"/>
      <c r="H57" s="149"/>
      <c r="I57" s="148"/>
      <c r="J57" s="61"/>
      <c r="K57" s="61"/>
    </row>
    <row r="58" spans="1:11" ht="15">
      <c r="A58" s="96"/>
      <c r="B58" s="95"/>
      <c r="C58" s="27" t="s">
        <v>49</v>
      </c>
      <c r="D58" s="101"/>
      <c r="E58" s="101"/>
      <c r="F58" s="84"/>
      <c r="G58" s="84"/>
      <c r="H58" s="148"/>
      <c r="I58" s="148"/>
      <c r="J58" s="61"/>
      <c r="K58" s="61"/>
    </row>
    <row r="59" spans="1:11" ht="15">
      <c r="A59" s="96"/>
      <c r="B59" s="95"/>
      <c r="C59" s="27" t="s">
        <v>50</v>
      </c>
      <c r="D59" s="101"/>
      <c r="E59" s="101"/>
      <c r="F59" s="84"/>
      <c r="G59" s="84"/>
      <c r="H59" s="148"/>
      <c r="I59" s="148"/>
      <c r="J59" s="61"/>
      <c r="K59" s="61"/>
    </row>
    <row r="60" spans="1:11" ht="15">
      <c r="A60" s="96"/>
      <c r="B60" s="95"/>
      <c r="C60" s="27" t="s">
        <v>51</v>
      </c>
      <c r="D60" s="101"/>
      <c r="E60" s="101"/>
      <c r="F60" s="84"/>
      <c r="G60" s="84"/>
      <c r="H60" s="149"/>
      <c r="I60" s="148"/>
      <c r="J60" s="61"/>
      <c r="K60" s="62"/>
    </row>
    <row r="61" spans="1:11" ht="17.25" customHeight="1">
      <c r="A61" s="96"/>
      <c r="B61" s="95"/>
      <c r="C61" s="30" t="s">
        <v>79</v>
      </c>
      <c r="D61" s="102"/>
      <c r="E61" s="102"/>
      <c r="F61" s="85"/>
      <c r="G61" s="85"/>
      <c r="H61" s="148">
        <v>136.543</v>
      </c>
      <c r="I61" s="148">
        <v>136.543</v>
      </c>
      <c r="J61" s="61">
        <v>0</v>
      </c>
      <c r="K61" s="61"/>
    </row>
    <row r="62" spans="1:11" ht="18.75">
      <c r="A62" s="116" t="s">
        <v>21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8"/>
    </row>
    <row r="63" spans="1:11" ht="20.25" customHeight="1">
      <c r="A63" s="103" t="s">
        <v>22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12"/>
    </row>
    <row r="64" spans="1:11" ht="140.25">
      <c r="A64" s="97">
        <v>4</v>
      </c>
      <c r="B64" s="41" t="s">
        <v>23</v>
      </c>
      <c r="C64" s="98" t="s">
        <v>27</v>
      </c>
      <c r="D64" s="93">
        <v>1.742</v>
      </c>
      <c r="E64" s="99" t="s">
        <v>78</v>
      </c>
      <c r="F64" s="106" t="s">
        <v>91</v>
      </c>
      <c r="G64" s="106" t="s">
        <v>91</v>
      </c>
      <c r="H64" s="109">
        <v>303.052</v>
      </c>
      <c r="I64" s="109">
        <v>303.052</v>
      </c>
      <c r="J64" s="110">
        <f>I64-H64</f>
        <v>0</v>
      </c>
      <c r="K64" s="93"/>
    </row>
    <row r="65" spans="1:11" ht="127.5">
      <c r="A65" s="97"/>
      <c r="B65" s="42" t="s">
        <v>26</v>
      </c>
      <c r="C65" s="98"/>
      <c r="D65" s="93"/>
      <c r="E65" s="99"/>
      <c r="F65" s="113"/>
      <c r="G65" s="113"/>
      <c r="H65" s="109"/>
      <c r="I65" s="109"/>
      <c r="J65" s="110"/>
      <c r="K65" s="93"/>
    </row>
    <row r="66" spans="1:1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</sheetData>
  <sheetProtection/>
  <mergeCells count="39">
    <mergeCell ref="A4:K4"/>
    <mergeCell ref="A6:A7"/>
    <mergeCell ref="B6:B7"/>
    <mergeCell ref="C6:C7"/>
    <mergeCell ref="A9:K9"/>
    <mergeCell ref="G6:J6"/>
    <mergeCell ref="K6:K7"/>
    <mergeCell ref="F6:F7"/>
    <mergeCell ref="D6:D7"/>
    <mergeCell ref="E6:E7"/>
    <mergeCell ref="A37:K37"/>
    <mergeCell ref="A12:K12"/>
    <mergeCell ref="F64:F65"/>
    <mergeCell ref="G64:G65"/>
    <mergeCell ref="B13:B36"/>
    <mergeCell ref="A13:A36"/>
    <mergeCell ref="A62:K62"/>
    <mergeCell ref="A63:K63"/>
    <mergeCell ref="D13:D36"/>
    <mergeCell ref="A10:K10"/>
    <mergeCell ref="E13:E36"/>
    <mergeCell ref="F13:F36"/>
    <mergeCell ref="G13:G36"/>
    <mergeCell ref="H64:H65"/>
    <mergeCell ref="I64:I65"/>
    <mergeCell ref="J64:J65"/>
    <mergeCell ref="E38:E61"/>
    <mergeCell ref="F38:F61"/>
    <mergeCell ref="G38:G61"/>
    <mergeCell ref="A2:K2"/>
    <mergeCell ref="A3:K3"/>
    <mergeCell ref="K64:K65"/>
    <mergeCell ref="B38:B61"/>
    <mergeCell ref="A38:A61"/>
    <mergeCell ref="A64:A65"/>
    <mergeCell ref="C64:C65"/>
    <mergeCell ref="D64:D65"/>
    <mergeCell ref="E64:E65"/>
    <mergeCell ref="D38:D61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4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  <col min="11" max="11" width="4.28125" style="0" customWidth="1"/>
  </cols>
  <sheetData>
    <row r="1" ht="15">
      <c r="J1" s="6"/>
    </row>
    <row r="2" spans="1:10" ht="16.5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1.75" customHeight="1" thickBot="1">
      <c r="A3" s="87" t="s">
        <v>63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33.75" customHeight="1">
      <c r="A4" s="132" t="s">
        <v>0</v>
      </c>
      <c r="B4" s="120" t="s">
        <v>3</v>
      </c>
      <c r="C4" s="120" t="s">
        <v>1</v>
      </c>
      <c r="D4" s="120" t="s">
        <v>64</v>
      </c>
      <c r="E4" s="120" t="s">
        <v>65</v>
      </c>
      <c r="F4" s="120"/>
      <c r="G4" s="120"/>
      <c r="H4" s="120"/>
      <c r="I4" s="140" t="s">
        <v>66</v>
      </c>
      <c r="J4" s="121" t="s">
        <v>67</v>
      </c>
    </row>
    <row r="5" spans="1:16" ht="60" customHeight="1">
      <c r="A5" s="89"/>
      <c r="B5" s="90"/>
      <c r="C5" s="90"/>
      <c r="D5" s="90"/>
      <c r="E5" s="1" t="s">
        <v>68</v>
      </c>
      <c r="F5" s="1" t="s">
        <v>69</v>
      </c>
      <c r="G5" s="1" t="s">
        <v>70</v>
      </c>
      <c r="H5" s="1" t="s">
        <v>71</v>
      </c>
      <c r="I5" s="85"/>
      <c r="J5" s="122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3">
        <v>10</v>
      </c>
    </row>
    <row r="7" spans="1:10" ht="13.5" customHeight="1">
      <c r="A7" s="129">
        <v>1</v>
      </c>
      <c r="B7" s="111" t="s">
        <v>84</v>
      </c>
      <c r="C7" s="100" t="s">
        <v>72</v>
      </c>
      <c r="D7" s="66">
        <v>2020</v>
      </c>
      <c r="E7" s="68">
        <v>33.4</v>
      </c>
      <c r="F7" s="65"/>
      <c r="G7" s="65"/>
      <c r="H7" s="65"/>
      <c r="I7" s="69"/>
      <c r="J7" s="123" t="s">
        <v>75</v>
      </c>
    </row>
    <row r="8" spans="1:10" ht="13.5" customHeight="1">
      <c r="A8" s="130"/>
      <c r="B8" s="84"/>
      <c r="C8" s="101"/>
      <c r="D8" s="66">
        <v>2012</v>
      </c>
      <c r="E8" s="67"/>
      <c r="F8" s="65"/>
      <c r="G8" s="65"/>
      <c r="H8" s="65"/>
      <c r="I8" s="70">
        <v>24.9</v>
      </c>
      <c r="J8" s="124"/>
    </row>
    <row r="9" spans="1:10" ht="13.5" customHeight="1">
      <c r="A9" s="130"/>
      <c r="B9" s="84"/>
      <c r="C9" s="101"/>
      <c r="D9" s="66">
        <v>2013</v>
      </c>
      <c r="E9" s="67"/>
      <c r="F9" s="65"/>
      <c r="G9" s="65"/>
      <c r="H9" s="65"/>
      <c r="I9" s="70">
        <v>26.2</v>
      </c>
      <c r="J9" s="124"/>
    </row>
    <row r="10" spans="1:10" ht="13.5" customHeight="1">
      <c r="A10" s="130"/>
      <c r="B10" s="84"/>
      <c r="C10" s="101"/>
      <c r="D10" s="66">
        <v>2014</v>
      </c>
      <c r="E10" s="67"/>
      <c r="F10" s="65"/>
      <c r="G10" s="65"/>
      <c r="H10" s="65"/>
      <c r="I10" s="70">
        <v>24.4</v>
      </c>
      <c r="J10" s="124"/>
    </row>
    <row r="11" spans="1:10" ht="13.5" customHeight="1">
      <c r="A11" s="130"/>
      <c r="B11" s="84"/>
      <c r="C11" s="101"/>
      <c r="D11" s="66">
        <v>2015</v>
      </c>
      <c r="E11" s="67"/>
      <c r="F11" s="65"/>
      <c r="G11" s="65"/>
      <c r="H11" s="65"/>
      <c r="I11" s="70">
        <v>25.6</v>
      </c>
      <c r="J11" s="124"/>
    </row>
    <row r="12" spans="1:10" ht="13.5" customHeight="1">
      <c r="A12" s="131"/>
      <c r="B12" s="85"/>
      <c r="C12" s="102"/>
      <c r="D12" s="66">
        <v>2016</v>
      </c>
      <c r="E12" s="67"/>
      <c r="F12" s="65"/>
      <c r="G12" s="65"/>
      <c r="H12" s="65"/>
      <c r="I12" s="70"/>
      <c r="J12" s="125"/>
    </row>
    <row r="13" spans="1:10" ht="16.5" customHeight="1">
      <c r="A13" s="142">
        <v>2</v>
      </c>
      <c r="B13" s="133" t="s">
        <v>10</v>
      </c>
      <c r="C13" s="100" t="s">
        <v>72</v>
      </c>
      <c r="D13" s="44">
        <v>2018</v>
      </c>
      <c r="E13" s="36">
        <v>100</v>
      </c>
      <c r="F13" s="36"/>
      <c r="G13" s="36"/>
      <c r="H13" s="36"/>
      <c r="I13" s="36"/>
      <c r="J13" s="146"/>
    </row>
    <row r="14" spans="1:10" ht="16.5" customHeight="1">
      <c r="A14" s="143"/>
      <c r="B14" s="134"/>
      <c r="C14" s="101"/>
      <c r="D14" s="44">
        <v>2012</v>
      </c>
      <c r="E14" s="36"/>
      <c r="F14" s="36">
        <v>45.5</v>
      </c>
      <c r="G14" s="36"/>
      <c r="H14" s="36"/>
      <c r="I14" s="36">
        <v>45.5</v>
      </c>
      <c r="J14" s="146"/>
    </row>
    <row r="15" spans="1:10" ht="16.5" customHeight="1">
      <c r="A15" s="143"/>
      <c r="B15" s="134"/>
      <c r="C15" s="101"/>
      <c r="D15" s="44">
        <v>2013</v>
      </c>
      <c r="E15" s="36"/>
      <c r="F15" s="36">
        <v>49.5</v>
      </c>
      <c r="G15" s="36"/>
      <c r="H15" s="36"/>
      <c r="I15" s="36">
        <v>49.5</v>
      </c>
      <c r="J15" s="146"/>
    </row>
    <row r="16" spans="1:10" ht="16.5" customHeight="1">
      <c r="A16" s="143"/>
      <c r="B16" s="134"/>
      <c r="C16" s="101"/>
      <c r="D16" s="44">
        <v>2014</v>
      </c>
      <c r="E16" s="36"/>
      <c r="F16" s="36">
        <v>58.4</v>
      </c>
      <c r="G16" s="36"/>
      <c r="H16" s="36"/>
      <c r="I16" s="36">
        <v>58.4</v>
      </c>
      <c r="J16" s="146"/>
    </row>
    <row r="17" spans="1:10" ht="16.5" customHeight="1">
      <c r="A17" s="143"/>
      <c r="B17" s="134"/>
      <c r="C17" s="101"/>
      <c r="D17" s="44">
        <v>2015</v>
      </c>
      <c r="E17" s="36"/>
      <c r="F17" s="36">
        <v>58</v>
      </c>
      <c r="G17" s="36"/>
      <c r="H17" s="36"/>
      <c r="I17" s="45">
        <v>58.5</v>
      </c>
      <c r="J17" s="146"/>
    </row>
    <row r="18" spans="1:10" ht="16.5" customHeight="1">
      <c r="A18" s="144"/>
      <c r="B18" s="145"/>
      <c r="C18" s="102"/>
      <c r="D18" s="44">
        <v>2016</v>
      </c>
      <c r="E18" s="36"/>
      <c r="F18" s="36">
        <v>79</v>
      </c>
      <c r="G18" s="36"/>
      <c r="H18" s="36"/>
      <c r="I18" s="45">
        <f>'Форма ПО_1'!H9</f>
        <v>69.4</v>
      </c>
      <c r="J18" s="147"/>
    </row>
    <row r="19" spans="1:10" ht="16.5" customHeight="1">
      <c r="A19" s="126">
        <v>3</v>
      </c>
      <c r="B19" s="133" t="s">
        <v>53</v>
      </c>
      <c r="C19" s="100" t="s">
        <v>73</v>
      </c>
      <c r="D19" s="44">
        <v>2012</v>
      </c>
      <c r="E19" s="46"/>
      <c r="F19" s="44"/>
      <c r="G19" s="44"/>
      <c r="H19" s="44">
        <v>64</v>
      </c>
      <c r="I19" s="47">
        <v>65</v>
      </c>
      <c r="J19" s="123"/>
    </row>
    <row r="20" spans="1:10" ht="16.5" customHeight="1">
      <c r="A20" s="127"/>
      <c r="B20" s="134"/>
      <c r="C20" s="101"/>
      <c r="D20" s="44">
        <v>2013</v>
      </c>
      <c r="E20" s="48" t="s">
        <v>74</v>
      </c>
      <c r="F20" s="44"/>
      <c r="G20" s="44"/>
      <c r="H20" s="44">
        <v>85</v>
      </c>
      <c r="I20" s="47">
        <v>86</v>
      </c>
      <c r="J20" s="124"/>
    </row>
    <row r="21" spans="1:10" ht="16.5" customHeight="1">
      <c r="A21" s="127"/>
      <c r="B21" s="134"/>
      <c r="C21" s="101"/>
      <c r="D21" s="44">
        <v>2014</v>
      </c>
      <c r="E21" s="48" t="s">
        <v>74</v>
      </c>
      <c r="F21" s="44"/>
      <c r="G21" s="44"/>
      <c r="H21" s="44">
        <v>88</v>
      </c>
      <c r="I21" s="47">
        <v>91</v>
      </c>
      <c r="J21" s="124"/>
    </row>
    <row r="22" spans="1:10" ht="16.5" customHeight="1">
      <c r="A22" s="127"/>
      <c r="B22" s="134"/>
      <c r="C22" s="101"/>
      <c r="D22" s="44">
        <v>2015</v>
      </c>
      <c r="E22" s="48" t="s">
        <v>74</v>
      </c>
      <c r="F22" s="44"/>
      <c r="G22" s="44"/>
      <c r="H22" s="44">
        <v>88</v>
      </c>
      <c r="I22" s="49">
        <v>89</v>
      </c>
      <c r="J22" s="124"/>
    </row>
    <row r="23" spans="1:10" ht="16.5" customHeight="1">
      <c r="A23" s="141"/>
      <c r="B23" s="145"/>
      <c r="C23" s="102"/>
      <c r="D23" s="44">
        <v>2016</v>
      </c>
      <c r="E23" s="48"/>
      <c r="F23" s="44"/>
      <c r="G23" s="44"/>
      <c r="H23" s="44">
        <v>4</v>
      </c>
      <c r="I23" s="49">
        <f>'Форма ПО_1'!H33</f>
        <v>4</v>
      </c>
      <c r="J23" s="125"/>
    </row>
    <row r="24" spans="1:10" ht="16.5" customHeight="1">
      <c r="A24" s="126">
        <v>4</v>
      </c>
      <c r="B24" s="133" t="s">
        <v>55</v>
      </c>
      <c r="C24" s="136" t="s">
        <v>56</v>
      </c>
      <c r="D24" s="44">
        <v>2018</v>
      </c>
      <c r="E24" s="46">
        <v>1.753</v>
      </c>
      <c r="F24" s="44"/>
      <c r="G24" s="25"/>
      <c r="H24" s="44">
        <v>1.755</v>
      </c>
      <c r="I24" s="44"/>
      <c r="J24" s="123" t="s">
        <v>75</v>
      </c>
    </row>
    <row r="25" spans="1:10" ht="16.5" customHeight="1">
      <c r="A25" s="127"/>
      <c r="B25" s="134"/>
      <c r="C25" s="137"/>
      <c r="D25" s="50">
        <v>2012</v>
      </c>
      <c r="E25" s="27"/>
      <c r="F25" s="27"/>
      <c r="G25" s="27"/>
      <c r="H25" s="27">
        <v>1.555</v>
      </c>
      <c r="I25" s="27">
        <v>1.555</v>
      </c>
      <c r="J25" s="124"/>
    </row>
    <row r="26" spans="1:10" ht="16.5" customHeight="1">
      <c r="A26" s="127"/>
      <c r="B26" s="134"/>
      <c r="C26" s="137"/>
      <c r="D26" s="50">
        <v>2013</v>
      </c>
      <c r="E26" s="27"/>
      <c r="F26" s="27"/>
      <c r="G26" s="27"/>
      <c r="H26" s="27">
        <v>1.56</v>
      </c>
      <c r="I26" s="27">
        <v>1.7</v>
      </c>
      <c r="J26" s="124"/>
    </row>
    <row r="27" spans="1:10" ht="16.5" customHeight="1">
      <c r="A27" s="127"/>
      <c r="B27" s="134"/>
      <c r="C27" s="137"/>
      <c r="D27" s="50">
        <v>2014</v>
      </c>
      <c r="E27" s="27"/>
      <c r="F27" s="27"/>
      <c r="G27" s="27"/>
      <c r="H27" s="27">
        <v>1.71</v>
      </c>
      <c r="I27" s="51">
        <v>1.749</v>
      </c>
      <c r="J27" s="124"/>
    </row>
    <row r="28" spans="1:10" ht="16.5" customHeight="1">
      <c r="A28" s="127"/>
      <c r="B28" s="134"/>
      <c r="C28" s="137"/>
      <c r="D28" s="50">
        <v>2015</v>
      </c>
      <c r="E28" s="27"/>
      <c r="F28" s="27"/>
      <c r="G28" s="27"/>
      <c r="H28" s="27">
        <v>1.721</v>
      </c>
      <c r="I28" s="51">
        <v>1.776</v>
      </c>
      <c r="J28" s="124"/>
    </row>
    <row r="29" spans="1:10" ht="16.5" customHeight="1" thickBot="1">
      <c r="A29" s="128"/>
      <c r="B29" s="135"/>
      <c r="C29" s="138"/>
      <c r="D29" s="52">
        <v>2016</v>
      </c>
      <c r="E29" s="53"/>
      <c r="F29" s="53"/>
      <c r="G29" s="53"/>
      <c r="H29" s="53">
        <v>1.742</v>
      </c>
      <c r="I29" s="54"/>
      <c r="J29" s="139"/>
    </row>
  </sheetData>
  <sheetProtection/>
  <mergeCells count="25">
    <mergeCell ref="C24:C29"/>
    <mergeCell ref="J24:J29"/>
    <mergeCell ref="I4:I5"/>
    <mergeCell ref="A19:A23"/>
    <mergeCell ref="A13:A18"/>
    <mergeCell ref="B13:B18"/>
    <mergeCell ref="C13:C18"/>
    <mergeCell ref="J13:J18"/>
    <mergeCell ref="B19:B23"/>
    <mergeCell ref="A2:J2"/>
    <mergeCell ref="A3:J3"/>
    <mergeCell ref="A4:A5"/>
    <mergeCell ref="B4:B5"/>
    <mergeCell ref="C4:C5"/>
    <mergeCell ref="D4:D5"/>
    <mergeCell ref="C19:C23"/>
    <mergeCell ref="E4:H4"/>
    <mergeCell ref="J4:J5"/>
    <mergeCell ref="J19:J23"/>
    <mergeCell ref="A24:A29"/>
    <mergeCell ref="C7:C12"/>
    <mergeCell ref="B7:B12"/>
    <mergeCell ref="A7:A12"/>
    <mergeCell ref="J7:J12"/>
    <mergeCell ref="B24:B29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2016-10-07T06:54:32Z</cp:lastPrinted>
  <dcterms:created xsi:type="dcterms:W3CDTF">2014-10-07T12:14:10Z</dcterms:created>
  <dcterms:modified xsi:type="dcterms:W3CDTF">2016-10-07T07:27:47Z</dcterms:modified>
  <cp:category/>
  <cp:version/>
  <cp:contentType/>
  <cp:contentStatus/>
</cp:coreProperties>
</file>